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RECIFE_AGUARDANDO SÃO JOÃO\NÃO USA_São João da Guararapes\"/>
    </mc:Choice>
  </mc:AlternateContent>
  <xr:revisionPtr revIDLastSave="0" documentId="13_ncr:1_{84EFB09C-1452-4A7B-AFC3-309736AFA669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SÃO JOÃO " sheetId="17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7" l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J80" i="17"/>
  <c r="J81" i="17"/>
  <c r="J82" i="17"/>
  <c r="J79" i="17"/>
  <c r="J84" i="17" l="1"/>
  <c r="C88" i="17" s="1"/>
  <c r="M18" i="19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J63" i="17"/>
  <c r="M63" i="17" s="1"/>
  <c r="J62" i="17"/>
  <c r="M62" i="17" s="1"/>
  <c r="N62" i="17" s="1"/>
  <c r="J61" i="17"/>
  <c r="M61" i="17" s="1"/>
  <c r="N61" i="17" s="1"/>
  <c r="J60" i="17"/>
  <c r="M60" i="17" s="1"/>
  <c r="N60" i="17" s="1"/>
  <c r="J59" i="17"/>
  <c r="M59" i="17" s="1"/>
  <c r="F42" i="17"/>
  <c r="K41" i="17"/>
  <c r="J41" i="17"/>
  <c r="K40" i="17"/>
  <c r="J40" i="17"/>
  <c r="K39" i="17"/>
  <c r="J39" i="17"/>
  <c r="K38" i="17"/>
  <c r="J38" i="17"/>
  <c r="K37" i="17"/>
  <c r="J37" i="17"/>
  <c r="F35" i="17"/>
  <c r="J34" i="17"/>
  <c r="M34" i="17" s="1"/>
  <c r="L34" i="17" s="1"/>
  <c r="J33" i="17"/>
  <c r="M33" i="17" s="1"/>
  <c r="L33" i="17" s="1"/>
  <c r="J32" i="17"/>
  <c r="M32" i="17" s="1"/>
  <c r="L32" i="17" s="1"/>
  <c r="J31" i="17"/>
  <c r="M31" i="17" s="1"/>
  <c r="J30" i="17"/>
  <c r="M30" i="17" s="1"/>
  <c r="J29" i="17"/>
  <c r="M29" i="17" s="1"/>
  <c r="J28" i="17"/>
  <c r="M28" i="17" s="1"/>
  <c r="J27" i="17"/>
  <c r="M27" i="17" s="1"/>
  <c r="J26" i="17"/>
  <c r="M26" i="17" s="1"/>
  <c r="L26" i="17" s="1"/>
  <c r="J25" i="17"/>
  <c r="M25" i="17" s="1"/>
  <c r="J24" i="17"/>
  <c r="M24" i="17" s="1"/>
  <c r="J23" i="17"/>
  <c r="M23" i="17" s="1"/>
  <c r="J22" i="17"/>
  <c r="M22" i="17" s="1"/>
  <c r="J21" i="17"/>
  <c r="M21" i="17" s="1"/>
  <c r="L21" i="17" s="1"/>
  <c r="J20" i="17"/>
  <c r="M20" i="17" s="1"/>
  <c r="L20" i="17" s="1"/>
  <c r="J19" i="17"/>
  <c r="M19" i="17" s="1"/>
  <c r="N19" i="17" s="1"/>
  <c r="L27" i="17" l="1"/>
  <c r="N27" i="17"/>
  <c r="L28" i="17"/>
  <c r="N28" i="17"/>
  <c r="L29" i="17"/>
  <c r="N29" i="17"/>
  <c r="L30" i="17"/>
  <c r="N30" i="17"/>
  <c r="L31" i="17"/>
  <c r="N31" i="17"/>
  <c r="L22" i="17"/>
  <c r="N22" i="17"/>
  <c r="L23" i="17"/>
  <c r="N23" i="17"/>
  <c r="L24" i="17"/>
  <c r="N24" i="17"/>
  <c r="L25" i="17"/>
  <c r="N25" i="17"/>
  <c r="L63" i="17"/>
  <c r="N63" i="17"/>
  <c r="N32" i="17"/>
  <c r="N33" i="17"/>
  <c r="N34" i="17"/>
  <c r="N21" i="17"/>
  <c r="N26" i="17"/>
  <c r="M37" i="17"/>
  <c r="L37" i="17" s="1"/>
  <c r="N20" i="17"/>
  <c r="L60" i="17"/>
  <c r="L59" i="17"/>
  <c r="N59" i="17"/>
  <c r="L62" i="17"/>
  <c r="L61" i="17"/>
  <c r="M41" i="17"/>
  <c r="L41" i="17" s="1"/>
  <c r="J42" i="17"/>
  <c r="M39" i="17"/>
  <c r="L39" i="17" s="1"/>
  <c r="M40" i="17"/>
  <c r="L40" i="17" s="1"/>
  <c r="M35" i="17"/>
  <c r="L19" i="17"/>
  <c r="M38" i="17"/>
  <c r="J35" i="17"/>
  <c r="N35" i="17" l="1"/>
  <c r="C45" i="17"/>
  <c r="N64" i="17"/>
  <c r="C66" i="17" s="1"/>
  <c r="C70" i="17" s="1"/>
  <c r="M42" i="17"/>
  <c r="L38" i="17"/>
  <c r="C87" i="17" l="1"/>
  <c r="C90" i="17" s="1"/>
  <c r="C97" i="17" s="1"/>
  <c r="C101" i="17" s="1"/>
  <c r="C49" i="17"/>
  <c r="C53" i="17" s="1"/>
  <c r="C74" i="17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<sst xmlns="http://schemas.openxmlformats.org/spreadsheetml/2006/main" count="495" uniqueCount="130">
  <si>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</si>
  <si>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</si>
  <si>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</si>
  <si>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</si>
  <si>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</si>
  <si>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</si>
  <si>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</si>
  <si>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</si>
  <si>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</si>
  <si>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</si>
  <si>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</si>
  <si>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</si>
  <si>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</si>
  <si>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</si>
  <si>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</si>
  <si>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</si>
  <si>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</si>
  <si>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</si>
  <si>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</si>
  <si>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</si>
  <si>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</si>
  <si>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</si>
  <si>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</si>
  <si>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</si>
  <si>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</si>
  <si>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</si>
  <si>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</si>
  <si>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</si>
  <si>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</si>
  <si>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</si>
  <si>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</si>
  <si>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</si>
  <si>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</si>
  <si>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</si>
  <si>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</si>
  <si>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</si>
  <si>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</si>
  <si>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</si>
  <si>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</si>
  <si>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</si>
  <si>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</si>
  <si>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</si>
  <si>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</si>
  <si>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</si>
  <si>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</si>
  <si>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</si>
  <si>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</si>
  <si>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</si>
  <si>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</si>
  <si>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</si>
  <si>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</si>
  <si>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</si>
  <si>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</si>
  <si>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</si>
  <si>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</si>
  <si>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</si>
  <si>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</si>
  <si>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</si>
  <si>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Merchandising</t>
  </si>
  <si>
    <t xml:space="preserve">Desconto médio </t>
  </si>
  <si>
    <t xml:space="preserve">Valor médio negociado </t>
  </si>
  <si>
    <t>Rotativo [12h às 18h]</t>
  </si>
  <si>
    <t>Desconto Agência (20%)</t>
  </si>
  <si>
    <t xml:space="preserve">Valor Liquido </t>
  </si>
  <si>
    <t>TV + RECORDPLUS</t>
  </si>
  <si>
    <t>Rotativo [6h às 12h]</t>
  </si>
  <si>
    <t>Rotativo [18h às 24h]</t>
  </si>
  <si>
    <t>Comercial</t>
  </si>
  <si>
    <t>SECUNDAGEM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</si>
  <si>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</si>
  <si>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</si>
  <si>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</si>
  <si>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</si>
  <si>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</si>
  <si>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</si>
  <si>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</si>
  <si>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</si>
  <si>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</si>
  <si>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</si>
  <si>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</si>
  <si>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</si>
  <si>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Reajuste tabela 3% incluso.</t>
  </si>
  <si>
    <t>Total do Investimento (TV)</t>
  </si>
  <si>
    <t>Proposta: VERÃO GUARARAPES</t>
  </si>
  <si>
    <t xml:space="preserve"> Tabela: Setembro / 25</t>
  </si>
  <si>
    <t>Assinatura nos programetes Delícias Juninas [break do Hoje em Dia] 3minutos</t>
  </si>
  <si>
    <t>Especiais de São João
Sábados, 14h</t>
  </si>
  <si>
    <t>Merchandising 60"</t>
  </si>
  <si>
    <t>Jornal da Guararapes Especial</t>
  </si>
  <si>
    <t>Popup</t>
  </si>
  <si>
    <t>12"</t>
  </si>
  <si>
    <t>Transmissão São João de Caruaru</t>
  </si>
  <si>
    <t>Série Premium</t>
  </si>
  <si>
    <t>até set-25</t>
  </si>
  <si>
    <t xml:space="preserve">Proposta: SÃO JOÃO </t>
  </si>
  <si>
    <t xml:space="preserve">SÃO JOÃO DA GUARARAPES </t>
  </si>
  <si>
    <t xml:space="preserve">DOM VITALINO </t>
  </si>
  <si>
    <t>Especiais BG SÃO JOÃO 
SábadosS</t>
  </si>
  <si>
    <t xml:space="preserve">VALOR DE PRODUÇÃO / ARENA </t>
  </si>
  <si>
    <t xml:space="preserve">Valor Liquido COTA TV INTEGRADA </t>
  </si>
  <si>
    <t>No mês de junho, a TV Guararapes entra no clima do maior São João do mundo com uma programação especial que percorre da capital ao interior, mostrando toda alegria dessa festa.
Com conteúdos exclusivos e transmissões ao vivo, a TV Guararapes leva toda tradição do forró, das quadrilhas, das comidas típicas e de tudo que faz o São João de Pernambuco ser o maior e melhor do mundo. 
Um projeto especial com cobertura ao vivo direto de Caruaru, levando a sua marca para o centro da festa, dentro de um camarote exclusivo. E tem mais: no tradicional Alto do Moura, onde mais de 100 mil pessoas passam ao longo do período junino, o patrocinador tem possibilidade de ativar a sua marca numa arena especial ações promocionais e experiências com o público. Um espaço  premium, o Camarote Dom Vitalino tem capacidade para 600 pessoas por dia, forró pé de serra, estrutura completa, serviços de qualidade e  muitas oportunidades. 
Sua marca ganha visibilidade e estará presente em toda cobertura dessa grande arrasta-pé.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</si>
  <si>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</si>
  <si>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</si>
  <si>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</si>
  <si>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</si>
  <si>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</si>
  <si>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</si>
  <si>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</si>
  <si>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</si>
  <si>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</si>
  <si>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</si>
  <si>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</si>
  <si>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</si>
  <si>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</si>
  <si>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</si>
  <si>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</si>
  <si>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</si>
  <si>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</si>
  <si>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</si>
  <si>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</si>
  <si>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</si>
  <si>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INVESTIMENTO TOTAL(INTEGRADA)</t>
  </si>
  <si>
    <t xml:space="preserve">Faturado para operador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</si>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</sst>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7"/>
      <name val="Calibri"/>
      <family val="2"/>
    </font>
    <font>
      <b/>
      <sz val="16"/>
      <color theme="0"/>
      <name val="Aptos Narrow"/>
      <family val="2"/>
      <scheme val="minor"/>
    </font>
    <font>
      <sz val="18"/>
      <name val="Calibri"/>
      <family val="2"/>
    </font>
    <font>
      <sz val="16"/>
      <color theme="0"/>
      <name val="Calibri"/>
      <family val="2"/>
    </font>
    <font>
      <i/>
      <sz val="16"/>
      <color theme="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9" fontId="5" fillId="0" borderId="0" xfId="4" applyNumberFormat="1" applyFont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166" fontId="6" fillId="0" borderId="1" xfId="8" applyFont="1" applyFill="1" applyBorder="1" applyAlignment="1">
      <alignment horizontal="center" vertical="center"/>
    </xf>
    <xf numFmtId="10" fontId="5" fillId="0" borderId="1" xfId="9" applyNumberFormat="1" applyFont="1" applyFill="1" applyBorder="1" applyAlignment="1">
      <alignment horizontal="center" vertical="center"/>
    </xf>
    <xf numFmtId="9" fontId="5" fillId="0" borderId="1" xfId="9" applyFont="1" applyFill="1" applyBorder="1" applyAlignment="1">
      <alignment horizontal="center" vertical="center"/>
    </xf>
    <xf numFmtId="166" fontId="13" fillId="7" borderId="1" xfId="2" applyFont="1" applyFill="1" applyBorder="1" applyAlignment="1">
      <alignment vertical="center"/>
    </xf>
    <xf numFmtId="0" fontId="14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66" fontId="6" fillId="8" borderId="1" xfId="2" applyFont="1" applyFill="1" applyBorder="1" applyAlignment="1">
      <alignment horizontal="center" vertical="center"/>
    </xf>
    <xf numFmtId="166" fontId="15" fillId="8" borderId="1" xfId="2" applyFont="1" applyFill="1" applyBorder="1" applyAlignment="1">
      <alignment horizontal="center" vertical="center"/>
    </xf>
    <xf numFmtId="164" fontId="16" fillId="9" borderId="0" xfId="1" applyFont="1" applyFill="1" applyBorder="1" applyAlignment="1">
      <alignment vertical="center"/>
    </xf>
    <xf numFmtId="164" fontId="12" fillId="9" borderId="0" xfId="1" applyFont="1" applyFill="1" applyBorder="1" applyAlignment="1">
      <alignment vertical="center"/>
    </xf>
    <xf numFmtId="16" fontId="6" fillId="8" borderId="1" xfId="4" quotePrefix="1" applyNumberFormat="1" applyFont="1" applyFill="1" applyBorder="1" applyAlignment="1">
      <alignment horizontal="center" vertical="center"/>
    </xf>
    <xf numFmtId="0" fontId="6" fillId="8" borderId="1" xfId="4" applyFont="1" applyFill="1" applyBorder="1" applyAlignment="1">
      <alignment horizontal="left" vertical="center" wrapText="1"/>
    </xf>
    <xf numFmtId="0" fontId="6" fillId="8" borderId="1" xfId="4" applyFont="1" applyFill="1" applyBorder="1" applyAlignment="1">
      <alignment horizontal="center" vertical="center"/>
    </xf>
    <xf numFmtId="165" fontId="6" fillId="8" borderId="1" xfId="4" applyNumberFormat="1" applyFont="1" applyFill="1" applyBorder="1" applyAlignment="1">
      <alignment horizontal="center" vertical="center"/>
    </xf>
    <xf numFmtId="166" fontId="6" fillId="8" borderId="1" xfId="8" applyFont="1" applyFill="1" applyBorder="1" applyAlignment="1">
      <alignment horizontal="center" vertical="center"/>
    </xf>
    <xf numFmtId="10" fontId="5" fillId="8" borderId="1" xfId="9" applyNumberFormat="1" applyFont="1" applyFill="1" applyBorder="1" applyAlignment="1">
      <alignment horizontal="center" vertical="center"/>
    </xf>
    <xf numFmtId="0" fontId="6" fillId="8" borderId="1" xfId="4" applyFont="1" applyFill="1" applyBorder="1" applyAlignment="1">
      <alignment horizontal="left" vertical="center"/>
    </xf>
    <xf numFmtId="0" fontId="5" fillId="8" borderId="0" xfId="4" applyFont="1" applyFill="1"/>
    <xf numFmtId="166" fontId="13" fillId="10" borderId="0" xfId="4" applyNumberFormat="1" applyFont="1" applyFill="1"/>
    <xf numFmtId="0" fontId="5" fillId="11" borderId="0" xfId="4" applyFont="1" applyFill="1"/>
    <xf numFmtId="0" fontId="10" fillId="0" borderId="0" xfId="4" applyFont="1" applyAlignment="1">
      <alignment horizontal="left" vertical="center"/>
    </xf>
    <xf numFmtId="164" fontId="5" fillId="6" borderId="0" xfId="1" applyFont="1" applyFill="1" applyBorder="1" applyAlignment="1">
      <alignment horizontal="center" vertical="center"/>
    </xf>
    <xf numFmtId="16" fontId="5" fillId="6" borderId="0" xfId="4" quotePrefix="1" applyNumberFormat="1" applyFont="1" applyFill="1" applyAlignment="1">
      <alignment horizontal="center" vertical="center" wrapText="1"/>
    </xf>
    <xf numFmtId="0" fontId="5" fillId="6" borderId="0" xfId="4" applyFont="1" applyFill="1" applyAlignment="1">
      <alignment horizontal="center" vertical="center"/>
    </xf>
    <xf numFmtId="165" fontId="5" fillId="6" borderId="0" xfId="4" applyNumberFormat="1" applyFont="1" applyFill="1" applyAlignment="1">
      <alignment horizontal="center" vertical="center"/>
    </xf>
    <xf numFmtId="0" fontId="5" fillId="6" borderId="0" xfId="4" applyFont="1" applyFill="1" applyAlignment="1">
      <alignment horizontal="center" vertical="center" wrapText="1"/>
    </xf>
    <xf numFmtId="166" fontId="5" fillId="6" borderId="0" xfId="2" applyFont="1" applyFill="1" applyBorder="1" applyAlignment="1">
      <alignment horizontal="center" vertical="center" wrapText="1"/>
    </xf>
    <xf numFmtId="0" fontId="12" fillId="5" borderId="1" xfId="4" applyFont="1" applyFill="1" applyBorder="1"/>
    <xf numFmtId="166" fontId="12" fillId="5" borderId="1" xfId="2" applyFont="1" applyFill="1" applyBorder="1"/>
    <xf numFmtId="0" fontId="8" fillId="12" borderId="1" xfId="4" applyFont="1" applyFill="1" applyBorder="1"/>
    <xf numFmtId="166" fontId="8" fillId="12" borderId="1" xfId="2" applyFont="1" applyFill="1" applyBorder="1"/>
    <xf numFmtId="166" fontId="13" fillId="7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1" xfId="2" applyFont="1" applyBorder="1"/>
    <xf numFmtId="166" fontId="6" fillId="0" borderId="0" xfId="2" applyFont="1" applyBorder="1"/>
    <xf numFmtId="166" fontId="6" fillId="0" borderId="12" xfId="2" applyFont="1" applyBorder="1"/>
    <xf numFmtId="166" fontId="6" fillId="0" borderId="13" xfId="2" applyFont="1" applyBorder="1"/>
    <xf numFmtId="166" fontId="6" fillId="0" borderId="14" xfId="2" applyFont="1" applyBorder="1"/>
    <xf numFmtId="0" fontId="12" fillId="5" borderId="8" xfId="4" applyFont="1" applyFill="1" applyBorder="1" applyAlignment="1">
      <alignment horizontal="center"/>
    </xf>
    <xf numFmtId="0" fontId="12" fillId="5" borderId="9" xfId="4" applyFont="1" applyFill="1" applyBorder="1" applyAlignment="1">
      <alignment horizontal="center"/>
    </xf>
    <xf numFmtId="0" fontId="12" fillId="5" borderId="10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8" borderId="15" xfId="2" applyFont="1" applyFill="1" applyBorder="1"/>
    <xf numFmtId="0" fontId="17" fillId="0" borderId="0" xfId="4" applyFont="1"/>
    <xf numFmtId="0" fontId="8" fillId="5" borderId="0" xfId="4" applyFont="1" applyFill="1"/>
    <xf numFmtId="0" fontId="8" fillId="5" borderId="0" xfId="4" applyFont="1" applyFill="1" applyAlignment="1">
      <alignment vertical="center"/>
    </xf>
    <xf numFmtId="166" fontId="9" fillId="5" borderId="0" xfId="2" applyFont="1" applyFill="1" applyAlignment="1">
      <alignment vertical="center"/>
    </xf>
    <xf numFmtId="43" fontId="9" fillId="5" borderId="0" xfId="4" applyNumberFormat="1" applyFont="1" applyFill="1"/>
    <xf numFmtId="0" fontId="18" fillId="0" borderId="0" xfId="4" applyFont="1"/>
    <xf numFmtId="0" fontId="12" fillId="13" borderId="0" xfId="4" applyFont="1" applyFill="1"/>
    <xf numFmtId="0" fontId="19" fillId="0" borderId="0" xfId="4" applyFont="1"/>
    <xf numFmtId="166" fontId="12" fillId="13" borderId="0" xfId="2" applyFont="1" applyFill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0" fillId="0" borderId="8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164" fontId="5" fillId="0" borderId="2" xfId="1" applyFont="1" applyFill="1" applyBorder="1" applyAlignment="1">
      <alignment horizontal="center" vertical="center" wrapText="1"/>
    </xf>
    <xf numFmtId="164" fontId="5" fillId="0" borderId="7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7"/>
      <c r="C1" s="117"/>
      <c r="D1" s="117"/>
      <c r="E1" s="117"/>
      <c r="F1" s="117"/>
      <c r="G1" s="117"/>
      <c r="H1" s="117"/>
      <c r="I1" s="117"/>
      <c r="J1" s="117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8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8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8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8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8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8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8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8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8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16" t="s">
        <v>28</v>
      </c>
      <c r="C20" s="116"/>
      <c r="D20" s="116"/>
      <c r="E20" s="116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9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9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9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9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9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16" t="s">
        <v>28</v>
      </c>
      <c r="C28" s="116"/>
      <c r="D28" s="116"/>
      <c r="E28" s="116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EF42-F3A7-4F21-9BA8-0FFA216EA9F4}">
  <dimension ref="B1:O106"/>
  <sheetViews>
    <sheetView tabSelected="1" zoomScale="60" zoomScaleNormal="60" workbookViewId="0">
      <selection activeCell="B1" sqref="B1:J1"/>
    </sheetView>
  </sheetViews>
  <sheetFormatPr defaultRowHeight="21" x14ac:dyDescent="0.35"/>
  <cols>
    <col min="1" max="1" width="3.7109375" style="2" customWidth="1"/>
    <col min="2" max="2" width="66.42578125" style="2" customWidth="1"/>
    <col min="3" max="3" width="30.28515625" style="2" bestFit="1" customWidth="1"/>
    <col min="4" max="4" width="59.85546875" style="2" customWidth="1"/>
    <col min="5" max="5" width="19.7109375" style="2" customWidth="1"/>
    <col min="6" max="6" width="23.85546875" style="2" customWidth="1"/>
    <col min="7" max="7" width="20.85546875" style="2" customWidth="1"/>
    <col min="8" max="8" width="35.140625" style="2" customWidth="1"/>
    <col min="9" max="9" width="23" style="2" bestFit="1" customWidth="1"/>
    <col min="10" max="10" width="28.42578125" style="2" bestFit="1" customWidth="1"/>
    <col min="11" max="11" width="23.7109375" style="2" customWidth="1"/>
    <col min="12" max="12" width="26" style="2" customWidth="1"/>
    <col min="13" max="13" width="28.42578125" style="2" customWidth="1"/>
    <col min="14" max="14" width="29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117"/>
      <c r="C1" s="117"/>
      <c r="D1" s="117"/>
      <c r="E1" s="117"/>
      <c r="F1" s="117"/>
      <c r="G1" s="117"/>
      <c r="H1" s="117"/>
      <c r="I1" s="117"/>
      <c r="J1" s="117"/>
      <c r="K1" s="1"/>
    </row>
    <row r="2" spans="2:15" x14ac:dyDescent="0.35">
      <c r="B2" s="23" t="s">
        <v>38</v>
      </c>
    </row>
    <row r="3" spans="2:15" x14ac:dyDescent="0.35">
      <c r="B3" s="23" t="s">
        <v>39</v>
      </c>
    </row>
    <row r="4" spans="2:15" x14ac:dyDescent="0.35">
      <c r="B4" s="67" t="s">
        <v>94</v>
      </c>
    </row>
    <row r="5" spans="2:15" x14ac:dyDescent="0.35">
      <c r="B5" s="24" t="s">
        <v>84</v>
      </c>
      <c r="D5" s="23"/>
    </row>
    <row r="6" spans="2:15" ht="21" customHeight="1" thickBot="1" x14ac:dyDescent="0.4">
      <c r="B6" s="24"/>
      <c r="D6" s="23"/>
    </row>
    <row r="7" spans="2:15" ht="21" customHeight="1" x14ac:dyDescent="0.35">
      <c r="B7" s="124" t="s">
        <v>100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6"/>
    </row>
    <row r="8" spans="2:15" ht="21" customHeight="1" x14ac:dyDescent="0.35"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2:15" ht="21" customHeight="1" x14ac:dyDescent="0.35"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</row>
    <row r="10" spans="2:15" ht="21" customHeight="1" x14ac:dyDescent="0.35"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</row>
    <row r="11" spans="2:15" ht="21" customHeight="1" x14ac:dyDescent="0.35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</row>
    <row r="12" spans="2:15" ht="21" customHeight="1" x14ac:dyDescent="0.35"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</row>
    <row r="13" spans="2:15" ht="21" customHeight="1" x14ac:dyDescent="0.35"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9"/>
    </row>
    <row r="14" spans="2:15" ht="21" customHeight="1" thickBot="1" x14ac:dyDescent="0.4"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</row>
    <row r="15" spans="2:15" ht="21" customHeight="1" x14ac:dyDescent="0.3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2:15" ht="21" customHeight="1" x14ac:dyDescent="0.35">
      <c r="B16" s="79" t="s">
        <v>127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pans="2:15" ht="21.6" customHeight="1" x14ac:dyDescent="0.35">
      <c r="B17" s="75" t="s">
        <v>95</v>
      </c>
    </row>
    <row r="18" spans="2:15" s="3" customFormat="1" ht="63" x14ac:dyDescent="0.2">
      <c r="B18" s="25" t="s">
        <v>0</v>
      </c>
      <c r="C18" s="25" t="s">
        <v>1</v>
      </c>
      <c r="D18" s="25" t="s">
        <v>2</v>
      </c>
      <c r="E18" s="26" t="s">
        <v>40</v>
      </c>
      <c r="F18" s="27" t="s">
        <v>41</v>
      </c>
      <c r="G18" s="27" t="s">
        <v>3</v>
      </c>
      <c r="H18" s="27" t="s">
        <v>4</v>
      </c>
      <c r="I18" s="25" t="s">
        <v>42</v>
      </c>
      <c r="J18" s="25" t="s">
        <v>43</v>
      </c>
      <c r="K18" s="25" t="s">
        <v>5</v>
      </c>
      <c r="L18" s="25" t="s">
        <v>44</v>
      </c>
      <c r="M18" s="25" t="s">
        <v>45</v>
      </c>
      <c r="N18" s="34" t="s">
        <v>64</v>
      </c>
    </row>
    <row r="19" spans="2:15" s="4" customFormat="1" x14ac:dyDescent="0.2">
      <c r="B19" s="13" t="s">
        <v>51</v>
      </c>
      <c r="C19" s="7" t="s">
        <v>37</v>
      </c>
      <c r="D19" s="8" t="s">
        <v>8</v>
      </c>
      <c r="E19" s="9" t="s">
        <v>9</v>
      </c>
      <c r="F19" s="9">
        <v>82</v>
      </c>
      <c r="G19" s="10">
        <v>0.25</v>
      </c>
      <c r="H19" s="9" t="s">
        <v>51</v>
      </c>
      <c r="I19" s="58">
        <v>8540.34</v>
      </c>
      <c r="J19" s="58">
        <f t="shared" ref="J19:J33" si="0">F19*G19*I19</f>
        <v>175076.97</v>
      </c>
      <c r="K19" s="59">
        <v>0</v>
      </c>
      <c r="L19" s="58">
        <f t="shared" ref="L19:L41" si="1">M19/F19</f>
        <v>2135.085</v>
      </c>
      <c r="M19" s="58">
        <f t="shared" ref="M19:M41" si="2">J19-J19*K19</f>
        <v>175076.97</v>
      </c>
      <c r="N19" s="38">
        <f>M19</f>
        <v>175076.97</v>
      </c>
    </row>
    <row r="20" spans="2:15" s="4" customFormat="1" x14ac:dyDescent="0.2">
      <c r="B20" s="13" t="s">
        <v>51</v>
      </c>
      <c r="C20" s="7" t="s">
        <v>36</v>
      </c>
      <c r="D20" s="8" t="s">
        <v>35</v>
      </c>
      <c r="E20" s="9" t="s">
        <v>9</v>
      </c>
      <c r="F20" s="9">
        <v>46</v>
      </c>
      <c r="G20" s="10">
        <v>0.25</v>
      </c>
      <c r="H20" s="9" t="s">
        <v>51</v>
      </c>
      <c r="I20" s="58">
        <v>8540.34</v>
      </c>
      <c r="J20" s="58">
        <f t="shared" si="0"/>
        <v>98213.91</v>
      </c>
      <c r="K20" s="59">
        <v>0</v>
      </c>
      <c r="L20" s="58">
        <f t="shared" si="1"/>
        <v>2135.085</v>
      </c>
      <c r="M20" s="58">
        <f t="shared" si="2"/>
        <v>98213.91</v>
      </c>
      <c r="N20" s="38">
        <f>M20</f>
        <v>98213.91</v>
      </c>
    </row>
    <row r="21" spans="2:15" s="4" customFormat="1" x14ac:dyDescent="0.2">
      <c r="B21" s="13" t="s">
        <v>51</v>
      </c>
      <c r="C21" s="7" t="s">
        <v>34</v>
      </c>
      <c r="D21" s="8" t="s">
        <v>32</v>
      </c>
      <c r="E21" s="9" t="s">
        <v>9</v>
      </c>
      <c r="F21" s="9">
        <v>54</v>
      </c>
      <c r="G21" s="10">
        <v>0.25</v>
      </c>
      <c r="H21" s="9" t="s">
        <v>51</v>
      </c>
      <c r="I21" s="58">
        <v>8540.34</v>
      </c>
      <c r="J21" s="58">
        <f t="shared" si="0"/>
        <v>115294.59</v>
      </c>
      <c r="K21" s="59">
        <v>0</v>
      </c>
      <c r="L21" s="58">
        <f t="shared" si="1"/>
        <v>2135.085</v>
      </c>
      <c r="M21" s="58">
        <f t="shared" si="2"/>
        <v>115294.59</v>
      </c>
      <c r="N21" s="38">
        <f>M21</f>
        <v>115294.59</v>
      </c>
    </row>
    <row r="22" spans="2:15" s="4" customFormat="1" ht="42" x14ac:dyDescent="0.2">
      <c r="B22" s="13" t="s">
        <v>10</v>
      </c>
      <c r="C22" s="68" t="s">
        <v>49</v>
      </c>
      <c r="D22" s="69" t="s">
        <v>85</v>
      </c>
      <c r="E22" s="70" t="s">
        <v>9</v>
      </c>
      <c r="F22" s="70">
        <v>20</v>
      </c>
      <c r="G22" s="71">
        <v>0.375</v>
      </c>
      <c r="H22" s="70" t="s">
        <v>10</v>
      </c>
      <c r="I22" s="72">
        <v>3794</v>
      </c>
      <c r="J22" s="72">
        <f t="shared" si="0"/>
        <v>28455</v>
      </c>
      <c r="K22" s="73">
        <v>0</v>
      </c>
      <c r="L22" s="72">
        <f t="shared" si="1"/>
        <v>1422.75</v>
      </c>
      <c r="M22" s="72">
        <f t="shared" si="2"/>
        <v>28455</v>
      </c>
      <c r="N22" s="64">
        <f>M22*(1+10%)</f>
        <v>31300.500000000004</v>
      </c>
    </row>
    <row r="23" spans="2:15" s="4" customFormat="1" x14ac:dyDescent="0.2">
      <c r="B23" s="120" t="s">
        <v>86</v>
      </c>
      <c r="C23" s="68" t="s">
        <v>46</v>
      </c>
      <c r="D23" s="74" t="s">
        <v>12</v>
      </c>
      <c r="E23" s="70" t="s">
        <v>9</v>
      </c>
      <c r="F23" s="70">
        <v>4</v>
      </c>
      <c r="G23" s="71">
        <v>0.375</v>
      </c>
      <c r="H23" s="70" t="s">
        <v>50</v>
      </c>
      <c r="I23" s="72">
        <v>8588</v>
      </c>
      <c r="J23" s="72">
        <f t="shared" si="0"/>
        <v>12882</v>
      </c>
      <c r="K23" s="73">
        <v>0</v>
      </c>
      <c r="L23" s="72">
        <f t="shared" si="1"/>
        <v>3220.5</v>
      </c>
      <c r="M23" s="72">
        <f t="shared" si="2"/>
        <v>12882</v>
      </c>
      <c r="N23" s="64">
        <f>M23*(1+10%)</f>
        <v>14170.2</v>
      </c>
    </row>
    <row r="24" spans="2:15" s="4" customFormat="1" x14ac:dyDescent="0.2">
      <c r="B24" s="118"/>
      <c r="C24" s="68" t="s">
        <v>46</v>
      </c>
      <c r="D24" s="74" t="s">
        <v>13</v>
      </c>
      <c r="E24" s="70" t="s">
        <v>14</v>
      </c>
      <c r="F24" s="70">
        <v>4</v>
      </c>
      <c r="G24" s="71">
        <v>1</v>
      </c>
      <c r="H24" s="70" t="s">
        <v>50</v>
      </c>
      <c r="I24" s="72">
        <v>8588</v>
      </c>
      <c r="J24" s="72">
        <f t="shared" si="0"/>
        <v>34352</v>
      </c>
      <c r="K24" s="73">
        <v>0</v>
      </c>
      <c r="L24" s="72">
        <f t="shared" si="1"/>
        <v>8588</v>
      </c>
      <c r="M24" s="72">
        <f t="shared" si="2"/>
        <v>34352</v>
      </c>
      <c r="N24" s="64">
        <f>M24*(1+10%)</f>
        <v>37787.200000000004</v>
      </c>
    </row>
    <row r="25" spans="2:15" s="4" customFormat="1" x14ac:dyDescent="0.2">
      <c r="B25" s="118"/>
      <c r="C25" s="68" t="s">
        <v>46</v>
      </c>
      <c r="D25" s="74" t="s">
        <v>87</v>
      </c>
      <c r="E25" s="70" t="s">
        <v>16</v>
      </c>
      <c r="F25" s="70">
        <v>4</v>
      </c>
      <c r="G25" s="71">
        <v>4</v>
      </c>
      <c r="H25" s="70" t="s">
        <v>50</v>
      </c>
      <c r="I25" s="72">
        <v>8588</v>
      </c>
      <c r="J25" s="72">
        <f t="shared" si="0"/>
        <v>137408</v>
      </c>
      <c r="K25" s="73">
        <v>0</v>
      </c>
      <c r="L25" s="72">
        <f t="shared" si="1"/>
        <v>34352</v>
      </c>
      <c r="M25" s="72">
        <f t="shared" si="2"/>
        <v>137408</v>
      </c>
      <c r="N25" s="64">
        <f>M25*(1+10%)</f>
        <v>151148.80000000002</v>
      </c>
      <c r="O25" s="5"/>
    </row>
    <row r="26" spans="2:15" s="4" customFormat="1" x14ac:dyDescent="0.2">
      <c r="B26" s="15" t="s">
        <v>6</v>
      </c>
      <c r="C26" s="7" t="s">
        <v>55</v>
      </c>
      <c r="D26" s="8" t="s">
        <v>17</v>
      </c>
      <c r="E26" s="9" t="s">
        <v>9</v>
      </c>
      <c r="F26" s="9">
        <v>10</v>
      </c>
      <c r="G26" s="10">
        <v>0.25</v>
      </c>
      <c r="H26" s="9" t="s">
        <v>51</v>
      </c>
      <c r="I26" s="58">
        <v>8047.5</v>
      </c>
      <c r="J26" s="58">
        <f>F26*G26*I26</f>
        <v>20118.75</v>
      </c>
      <c r="K26" s="59">
        <v>0</v>
      </c>
      <c r="L26" s="58">
        <f t="shared" si="1"/>
        <v>2011.875</v>
      </c>
      <c r="M26" s="58">
        <f t="shared" si="2"/>
        <v>20118.75</v>
      </c>
      <c r="N26" s="38">
        <f>M26</f>
        <v>20118.75</v>
      </c>
    </row>
    <row r="27" spans="2:15" s="4" customFormat="1" x14ac:dyDescent="0.2">
      <c r="B27" s="133" t="s">
        <v>88</v>
      </c>
      <c r="C27" s="68" t="s">
        <v>47</v>
      </c>
      <c r="D27" s="74" t="s">
        <v>89</v>
      </c>
      <c r="E27" s="70" t="s">
        <v>90</v>
      </c>
      <c r="F27" s="70">
        <v>1</v>
      </c>
      <c r="G27" s="71">
        <v>0.4</v>
      </c>
      <c r="H27" s="70" t="s">
        <v>54</v>
      </c>
      <c r="I27" s="72">
        <v>9471</v>
      </c>
      <c r="J27" s="72">
        <f t="shared" ref="J27:J28" si="3">F27*G27*I27</f>
        <v>3788.4</v>
      </c>
      <c r="K27" s="73">
        <v>0</v>
      </c>
      <c r="L27" s="72">
        <f t="shared" si="1"/>
        <v>3788.4</v>
      </c>
      <c r="M27" s="72">
        <f t="shared" si="2"/>
        <v>3788.4</v>
      </c>
      <c r="N27" s="64">
        <f>M27*(1+10%)</f>
        <v>4167.2400000000007</v>
      </c>
    </row>
    <row r="28" spans="2:15" s="4" customFormat="1" x14ac:dyDescent="0.2">
      <c r="B28" s="134"/>
      <c r="C28" s="68" t="s">
        <v>47</v>
      </c>
      <c r="D28" s="74" t="s">
        <v>13</v>
      </c>
      <c r="E28" s="70" t="s">
        <v>14</v>
      </c>
      <c r="F28" s="70">
        <v>1</v>
      </c>
      <c r="G28" s="71">
        <v>1</v>
      </c>
      <c r="H28" s="70" t="s">
        <v>54</v>
      </c>
      <c r="I28" s="72">
        <v>9471</v>
      </c>
      <c r="J28" s="72">
        <f t="shared" si="3"/>
        <v>9471</v>
      </c>
      <c r="K28" s="73">
        <v>0</v>
      </c>
      <c r="L28" s="72">
        <f>M28/F28</f>
        <v>9471</v>
      </c>
      <c r="M28" s="72">
        <f>J28-J28*K28</f>
        <v>9471</v>
      </c>
      <c r="N28" s="64">
        <f>M28*(1+10%)</f>
        <v>10418.1</v>
      </c>
    </row>
    <row r="29" spans="2:15" s="4" customFormat="1" x14ac:dyDescent="0.2">
      <c r="B29" s="118" t="s">
        <v>91</v>
      </c>
      <c r="C29" s="68" t="s">
        <v>47</v>
      </c>
      <c r="D29" s="74" t="s">
        <v>12</v>
      </c>
      <c r="E29" s="70" t="s">
        <v>9</v>
      </c>
      <c r="F29" s="70">
        <v>2</v>
      </c>
      <c r="G29" s="71">
        <v>0.375</v>
      </c>
      <c r="H29" s="70" t="s">
        <v>92</v>
      </c>
      <c r="I29" s="72">
        <v>7706</v>
      </c>
      <c r="J29" s="72">
        <f t="shared" si="0"/>
        <v>5779.5</v>
      </c>
      <c r="K29" s="73">
        <v>0</v>
      </c>
      <c r="L29" s="72">
        <f t="shared" si="1"/>
        <v>2889.75</v>
      </c>
      <c r="M29" s="72">
        <f t="shared" si="2"/>
        <v>5779.5</v>
      </c>
      <c r="N29" s="64">
        <f>M29*(1+10%)</f>
        <v>6357.4500000000007</v>
      </c>
    </row>
    <row r="30" spans="2:15" s="4" customFormat="1" x14ac:dyDescent="0.2">
      <c r="B30" s="118"/>
      <c r="C30" s="68" t="s">
        <v>47</v>
      </c>
      <c r="D30" s="74" t="s">
        <v>13</v>
      </c>
      <c r="E30" s="70" t="s">
        <v>14</v>
      </c>
      <c r="F30" s="70">
        <v>2</v>
      </c>
      <c r="G30" s="71">
        <v>1</v>
      </c>
      <c r="H30" s="70" t="s">
        <v>92</v>
      </c>
      <c r="I30" s="72">
        <v>7706</v>
      </c>
      <c r="J30" s="72">
        <f t="shared" si="0"/>
        <v>15412</v>
      </c>
      <c r="K30" s="73">
        <v>0</v>
      </c>
      <c r="L30" s="72">
        <f>M30/F30</f>
        <v>7706</v>
      </c>
      <c r="M30" s="72">
        <f>J30-J30*K30</f>
        <v>15412</v>
      </c>
      <c r="N30" s="64">
        <f>M30*(1+10%)</f>
        <v>16953.2</v>
      </c>
    </row>
    <row r="31" spans="2:15" s="4" customFormat="1" x14ac:dyDescent="0.2">
      <c r="B31" s="118"/>
      <c r="C31" s="68" t="s">
        <v>47</v>
      </c>
      <c r="D31" s="74" t="s">
        <v>87</v>
      </c>
      <c r="E31" s="70" t="s">
        <v>16</v>
      </c>
      <c r="F31" s="70">
        <v>1</v>
      </c>
      <c r="G31" s="71">
        <v>4</v>
      </c>
      <c r="H31" s="70" t="s">
        <v>92</v>
      </c>
      <c r="I31" s="72">
        <v>7706</v>
      </c>
      <c r="J31" s="72">
        <f t="shared" si="0"/>
        <v>30824</v>
      </c>
      <c r="K31" s="73">
        <v>0</v>
      </c>
      <c r="L31" s="72">
        <f t="shared" si="1"/>
        <v>30824</v>
      </c>
      <c r="M31" s="72">
        <f t="shared" si="2"/>
        <v>30824</v>
      </c>
      <c r="N31" s="64">
        <f>M31*(1+10%)</f>
        <v>33906.400000000001</v>
      </c>
      <c r="O31" s="5"/>
    </row>
    <row r="32" spans="2:15" s="4" customFormat="1" x14ac:dyDescent="0.2">
      <c r="B32" s="13" t="s">
        <v>65</v>
      </c>
      <c r="C32" s="16" t="s">
        <v>93</v>
      </c>
      <c r="D32" s="14" t="s">
        <v>20</v>
      </c>
      <c r="E32" s="9" t="s">
        <v>14</v>
      </c>
      <c r="F32" s="9">
        <v>65</v>
      </c>
      <c r="G32" s="10">
        <v>1</v>
      </c>
      <c r="H32" s="9" t="s">
        <v>65</v>
      </c>
      <c r="I32" s="58">
        <v>3660.78</v>
      </c>
      <c r="J32" s="58">
        <f t="shared" si="0"/>
        <v>237950.7</v>
      </c>
      <c r="K32" s="59">
        <v>0</v>
      </c>
      <c r="L32" s="58">
        <f t="shared" si="1"/>
        <v>3660.78</v>
      </c>
      <c r="M32" s="58">
        <f t="shared" si="2"/>
        <v>237950.7</v>
      </c>
      <c r="N32" s="38">
        <f>M32</f>
        <v>237950.7</v>
      </c>
      <c r="O32" s="5"/>
    </row>
    <row r="33" spans="2:14" s="4" customFormat="1" x14ac:dyDescent="0.2">
      <c r="B33" s="13" t="s">
        <v>61</v>
      </c>
      <c r="C33" s="16" t="s">
        <v>93</v>
      </c>
      <c r="D33" s="14" t="s">
        <v>20</v>
      </c>
      <c r="E33" s="9" t="s">
        <v>14</v>
      </c>
      <c r="F33" s="9">
        <v>40</v>
      </c>
      <c r="G33" s="10">
        <v>1</v>
      </c>
      <c r="H33" s="9" t="s">
        <v>61</v>
      </c>
      <c r="I33" s="58">
        <v>4120.32</v>
      </c>
      <c r="J33" s="58">
        <f t="shared" si="0"/>
        <v>164812.79999999999</v>
      </c>
      <c r="K33" s="59">
        <v>0</v>
      </c>
      <c r="L33" s="58">
        <f t="shared" si="1"/>
        <v>4120.32</v>
      </c>
      <c r="M33" s="58">
        <f t="shared" si="2"/>
        <v>164812.79999999999</v>
      </c>
      <c r="N33" s="38">
        <f>M33</f>
        <v>164812.79999999999</v>
      </c>
    </row>
    <row r="34" spans="2:14" s="4" customFormat="1" x14ac:dyDescent="0.2">
      <c r="B34" s="13" t="s">
        <v>66</v>
      </c>
      <c r="C34" s="16" t="s">
        <v>93</v>
      </c>
      <c r="D34" s="14" t="s">
        <v>20</v>
      </c>
      <c r="E34" s="9" t="s">
        <v>14</v>
      </c>
      <c r="F34" s="9">
        <v>25</v>
      </c>
      <c r="G34" s="10">
        <v>1</v>
      </c>
      <c r="H34" s="9" t="s">
        <v>66</v>
      </c>
      <c r="I34" s="58">
        <v>11754.9</v>
      </c>
      <c r="J34" s="58">
        <f>F34*G34*I34</f>
        <v>293872.5</v>
      </c>
      <c r="K34" s="59">
        <v>0</v>
      </c>
      <c r="L34" s="58">
        <f t="shared" si="1"/>
        <v>11754.9</v>
      </c>
      <c r="M34" s="58">
        <f t="shared" si="2"/>
        <v>293872.5</v>
      </c>
      <c r="N34" s="38">
        <f>M34</f>
        <v>293872.5</v>
      </c>
    </row>
    <row r="35" spans="2:14" s="33" customFormat="1" ht="22.5" x14ac:dyDescent="0.2">
      <c r="B35" s="116" t="s">
        <v>28</v>
      </c>
      <c r="C35" s="116"/>
      <c r="D35" s="116"/>
      <c r="E35" s="116"/>
      <c r="F35" s="28">
        <f>SUM(F3:F34)</f>
        <v>361</v>
      </c>
      <c r="G35" s="28"/>
      <c r="H35" s="29"/>
      <c r="I35" s="30"/>
      <c r="J35" s="58">
        <f>SUM(J19:J34)</f>
        <v>1383712.12</v>
      </c>
      <c r="K35" s="60"/>
      <c r="L35" s="32"/>
      <c r="M35" s="58">
        <f>SUM(M19:M34)</f>
        <v>1383712.12</v>
      </c>
      <c r="N35" s="65">
        <f>SUM(N19:N34)</f>
        <v>1411549.31</v>
      </c>
    </row>
    <row r="36" spans="2:14" s="4" customFormat="1" ht="63" hidden="1" x14ac:dyDescent="0.2">
      <c r="B36" s="34" t="s">
        <v>0</v>
      </c>
      <c r="C36" s="34" t="s">
        <v>1</v>
      </c>
      <c r="D36" s="34" t="s">
        <v>2</v>
      </c>
      <c r="E36" s="35" t="s">
        <v>40</v>
      </c>
      <c r="F36" s="36" t="s">
        <v>41</v>
      </c>
      <c r="G36" s="36" t="s">
        <v>3</v>
      </c>
      <c r="H36" s="36" t="s">
        <v>4</v>
      </c>
      <c r="I36" s="34" t="s">
        <v>42</v>
      </c>
      <c r="J36" s="34" t="s">
        <v>43</v>
      </c>
      <c r="K36" s="34" t="s">
        <v>5</v>
      </c>
      <c r="L36" s="34" t="s">
        <v>44</v>
      </c>
      <c r="M36" s="34" t="s">
        <v>45</v>
      </c>
      <c r="N36" s="38"/>
    </row>
    <row r="37" spans="2:14" s="4" customFormat="1" hidden="1" x14ac:dyDescent="0.2">
      <c r="B37" s="135" t="s">
        <v>21</v>
      </c>
      <c r="C37" s="7" t="s">
        <v>7</v>
      </c>
      <c r="D37" s="14" t="s">
        <v>22</v>
      </c>
      <c r="E37" s="9" t="s">
        <v>23</v>
      </c>
      <c r="F37" s="9">
        <v>40</v>
      </c>
      <c r="G37" s="10">
        <v>1</v>
      </c>
      <c r="H37" s="9" t="s">
        <v>29</v>
      </c>
      <c r="I37" s="58">
        <v>347.31766800000003</v>
      </c>
      <c r="J37" s="58">
        <f>I37*G37*F37</f>
        <v>13892.706720000002</v>
      </c>
      <c r="K37" s="59">
        <f t="shared" ref="K37:K41" si="4">$K$42</f>
        <v>0.77</v>
      </c>
      <c r="L37" s="58">
        <f t="shared" si="1"/>
        <v>79.883063640000003</v>
      </c>
      <c r="M37" s="58">
        <f t="shared" si="2"/>
        <v>3195.3225456</v>
      </c>
      <c r="N37" s="38"/>
    </row>
    <row r="38" spans="2:14" s="4" customFormat="1" ht="42" hidden="1" x14ac:dyDescent="0.2">
      <c r="B38" s="136"/>
      <c r="C38" s="7" t="s">
        <v>7</v>
      </c>
      <c r="D38" s="14" t="s">
        <v>24</v>
      </c>
      <c r="E38" s="9" t="s">
        <v>23</v>
      </c>
      <c r="F38" s="9">
        <v>40</v>
      </c>
      <c r="G38" s="10">
        <v>1</v>
      </c>
      <c r="H38" s="9" t="s">
        <v>29</v>
      </c>
      <c r="I38" s="58">
        <v>194.73040800000001</v>
      </c>
      <c r="J38" s="58">
        <f>I38*G38*F38</f>
        <v>7789.2163200000005</v>
      </c>
      <c r="K38" s="59">
        <f t="shared" si="4"/>
        <v>0.77</v>
      </c>
      <c r="L38" s="58">
        <f t="shared" si="1"/>
        <v>44.787993839999992</v>
      </c>
      <c r="M38" s="58">
        <f t="shared" si="2"/>
        <v>1791.5197535999996</v>
      </c>
      <c r="N38" s="38"/>
    </row>
    <row r="39" spans="2:14" s="4" customFormat="1" hidden="1" x14ac:dyDescent="0.2">
      <c r="B39" s="136"/>
      <c r="C39" s="7" t="s">
        <v>7</v>
      </c>
      <c r="D39" s="14" t="s">
        <v>25</v>
      </c>
      <c r="E39" s="9" t="s">
        <v>23</v>
      </c>
      <c r="F39" s="9">
        <v>40</v>
      </c>
      <c r="G39" s="10">
        <v>1</v>
      </c>
      <c r="H39" s="9" t="s">
        <v>30</v>
      </c>
      <c r="I39" s="58">
        <v>130.2441255</v>
      </c>
      <c r="J39" s="58">
        <f>I39*G39*F39</f>
        <v>5209.7650199999998</v>
      </c>
      <c r="K39" s="59">
        <f t="shared" si="4"/>
        <v>0.77</v>
      </c>
      <c r="L39" s="58">
        <f t="shared" si="1"/>
        <v>29.956148864999999</v>
      </c>
      <c r="M39" s="58">
        <f t="shared" si="2"/>
        <v>1198.2459546</v>
      </c>
      <c r="N39" s="38"/>
    </row>
    <row r="40" spans="2:14" s="4" customFormat="1" hidden="1" x14ac:dyDescent="0.2">
      <c r="B40" s="136"/>
      <c r="C40" s="7" t="s">
        <v>7</v>
      </c>
      <c r="D40" s="14" t="s">
        <v>26</v>
      </c>
      <c r="E40" s="9" t="s">
        <v>23</v>
      </c>
      <c r="F40" s="9">
        <v>40</v>
      </c>
      <c r="G40" s="10">
        <v>1</v>
      </c>
      <c r="H40" s="9" t="s">
        <v>29</v>
      </c>
      <c r="I40" s="58">
        <v>1117.2766149900001</v>
      </c>
      <c r="J40" s="58">
        <f>I40*G40*F40</f>
        <v>44691.064599600002</v>
      </c>
      <c r="K40" s="59">
        <f t="shared" si="4"/>
        <v>0.77</v>
      </c>
      <c r="L40" s="58">
        <f t="shared" si="1"/>
        <v>256.97362144769994</v>
      </c>
      <c r="M40" s="58">
        <f t="shared" si="2"/>
        <v>10278.944857907998</v>
      </c>
      <c r="N40" s="38"/>
    </row>
    <row r="41" spans="2:14" s="4" customFormat="1" hidden="1" x14ac:dyDescent="0.2">
      <c r="B41" s="137"/>
      <c r="C41" s="7" t="s">
        <v>7</v>
      </c>
      <c r="D41" s="14" t="s">
        <v>27</v>
      </c>
      <c r="E41" s="9" t="s">
        <v>19</v>
      </c>
      <c r="F41" s="9">
        <v>12</v>
      </c>
      <c r="G41" s="10">
        <v>1</v>
      </c>
      <c r="H41" s="9" t="s">
        <v>31</v>
      </c>
      <c r="I41" s="58">
        <v>133.24137525</v>
      </c>
      <c r="J41" s="58">
        <f>I41*G41*F41</f>
        <v>1598.8965029999999</v>
      </c>
      <c r="K41" s="59">
        <f t="shared" si="4"/>
        <v>0.77</v>
      </c>
      <c r="L41" s="58">
        <f t="shared" si="1"/>
        <v>30.645516307499992</v>
      </c>
      <c r="M41" s="58">
        <f t="shared" si="2"/>
        <v>367.74619568999992</v>
      </c>
      <c r="N41" s="38"/>
    </row>
    <row r="42" spans="2:14" s="33" customFormat="1" hidden="1" x14ac:dyDescent="0.2">
      <c r="B42" s="121" t="s">
        <v>28</v>
      </c>
      <c r="C42" s="122"/>
      <c r="D42" s="122"/>
      <c r="E42" s="123"/>
      <c r="F42" s="28">
        <f>SUM(F38:F41)</f>
        <v>132</v>
      </c>
      <c r="G42" s="28"/>
      <c r="H42" s="29"/>
      <c r="I42" s="30"/>
      <c r="J42" s="58">
        <f>SUM(J38:J41)</f>
        <v>59288.942442600004</v>
      </c>
      <c r="K42" s="60">
        <v>0.77</v>
      </c>
      <c r="L42" s="32"/>
      <c r="M42" s="58">
        <f>SUM(M38:M41)</f>
        <v>13636.456761797999</v>
      </c>
      <c r="N42" s="38"/>
    </row>
    <row r="45" spans="2:14" x14ac:dyDescent="0.35">
      <c r="B45" s="40" t="s">
        <v>57</v>
      </c>
      <c r="C45" s="41">
        <f>M35*(1+3%)</f>
        <v>1425223.4836000002</v>
      </c>
      <c r="D45" s="39" t="s">
        <v>81</v>
      </c>
    </row>
    <row r="47" spans="2:14" hidden="1" x14ac:dyDescent="0.35">
      <c r="B47" s="2" t="s">
        <v>59</v>
      </c>
      <c r="C47" s="46">
        <v>0.85</v>
      </c>
    </row>
    <row r="48" spans="2:14" hidden="1" x14ac:dyDescent="0.35"/>
    <row r="49" spans="2:14" hidden="1" x14ac:dyDescent="0.35">
      <c r="B49" s="43" t="s">
        <v>60</v>
      </c>
      <c r="C49" s="44">
        <f>C45*(1-C47)</f>
        <v>213783.52254000006</v>
      </c>
    </row>
    <row r="50" spans="2:14" hidden="1" x14ac:dyDescent="0.35"/>
    <row r="51" spans="2:14" hidden="1" x14ac:dyDescent="0.35">
      <c r="B51" s="2" t="s">
        <v>62</v>
      </c>
      <c r="C51" s="42">
        <v>0.2</v>
      </c>
    </row>
    <row r="52" spans="2:14" hidden="1" x14ac:dyDescent="0.35"/>
    <row r="53" spans="2:14" ht="26.25" hidden="1" x14ac:dyDescent="0.4">
      <c r="B53" s="45" t="s">
        <v>63</v>
      </c>
      <c r="C53" s="47">
        <f>C49*(1-C51)</f>
        <v>171026.81803200007</v>
      </c>
    </row>
    <row r="56" spans="2:14" x14ac:dyDescent="0.35">
      <c r="B56" s="79" t="s">
        <v>127</v>
      </c>
    </row>
    <row r="57" spans="2:14" x14ac:dyDescent="0.35">
      <c r="B57" s="77" t="s">
        <v>96</v>
      </c>
    </row>
    <row r="58" spans="2:14" ht="63" x14ac:dyDescent="0.35">
      <c r="B58" s="25" t="s">
        <v>0</v>
      </c>
      <c r="C58" s="25" t="s">
        <v>1</v>
      </c>
      <c r="D58" s="25" t="s">
        <v>2</v>
      </c>
      <c r="E58" s="26" t="s">
        <v>40</v>
      </c>
      <c r="F58" s="27" t="s">
        <v>41</v>
      </c>
      <c r="G58" s="27" t="s">
        <v>3</v>
      </c>
      <c r="H58" s="27" t="s">
        <v>4</v>
      </c>
      <c r="I58" s="25" t="s">
        <v>42</v>
      </c>
      <c r="J58" s="25" t="s">
        <v>43</v>
      </c>
      <c r="K58" s="25" t="s">
        <v>5</v>
      </c>
      <c r="L58" s="25" t="s">
        <v>44</v>
      </c>
      <c r="M58" s="25" t="s">
        <v>45</v>
      </c>
      <c r="N58" s="34" t="s">
        <v>64</v>
      </c>
    </row>
    <row r="59" spans="2:14" x14ac:dyDescent="0.35">
      <c r="B59" s="13" t="s">
        <v>51</v>
      </c>
      <c r="C59" s="7" t="s">
        <v>37</v>
      </c>
      <c r="D59" s="8" t="s">
        <v>8</v>
      </c>
      <c r="E59" s="9" t="s">
        <v>9</v>
      </c>
      <c r="F59" s="9">
        <v>30</v>
      </c>
      <c r="G59" s="10">
        <v>0.25</v>
      </c>
      <c r="H59" s="9" t="s">
        <v>51</v>
      </c>
      <c r="I59" s="58">
        <v>8540.34</v>
      </c>
      <c r="J59" s="58">
        <f t="shared" ref="J59:J63" si="5">F59*G59*I59</f>
        <v>64052.55</v>
      </c>
      <c r="K59" s="59">
        <v>0</v>
      </c>
      <c r="L59" s="58">
        <f t="shared" ref="L59:L63" si="6">M59/F59</f>
        <v>2135.085</v>
      </c>
      <c r="M59" s="58">
        <f t="shared" ref="M59:M63" si="7">J59-J59*K59</f>
        <v>64052.55</v>
      </c>
      <c r="N59" s="38">
        <f>M59</f>
        <v>64052.55</v>
      </c>
    </row>
    <row r="60" spans="2:14" x14ac:dyDescent="0.35">
      <c r="B60" s="120" t="s">
        <v>97</v>
      </c>
      <c r="C60" s="68" t="s">
        <v>46</v>
      </c>
      <c r="D60" s="74" t="s">
        <v>12</v>
      </c>
      <c r="E60" s="70" t="s">
        <v>9</v>
      </c>
      <c r="F60" s="70">
        <v>4</v>
      </c>
      <c r="G60" s="71">
        <v>0.375</v>
      </c>
      <c r="H60" s="70" t="s">
        <v>50</v>
      </c>
      <c r="I60" s="72">
        <v>8588</v>
      </c>
      <c r="J60" s="72">
        <f t="shared" si="5"/>
        <v>12882</v>
      </c>
      <c r="K60" s="73">
        <v>0</v>
      </c>
      <c r="L60" s="72">
        <f t="shared" si="6"/>
        <v>3220.5</v>
      </c>
      <c r="M60" s="72">
        <f t="shared" si="7"/>
        <v>12882</v>
      </c>
      <c r="N60" s="64">
        <f>M60*(1+10%)</f>
        <v>14170.2</v>
      </c>
    </row>
    <row r="61" spans="2:14" x14ac:dyDescent="0.35">
      <c r="B61" s="118"/>
      <c r="C61" s="68" t="s">
        <v>46</v>
      </c>
      <c r="D61" s="74" t="s">
        <v>13</v>
      </c>
      <c r="E61" s="70" t="s">
        <v>14</v>
      </c>
      <c r="F61" s="70">
        <v>4</v>
      </c>
      <c r="G61" s="71">
        <v>1</v>
      </c>
      <c r="H61" s="70" t="s">
        <v>50</v>
      </c>
      <c r="I61" s="72">
        <v>8588</v>
      </c>
      <c r="J61" s="72">
        <f t="shared" si="5"/>
        <v>34352</v>
      </c>
      <c r="K61" s="73">
        <v>0</v>
      </c>
      <c r="L61" s="72">
        <f t="shared" si="6"/>
        <v>8588</v>
      </c>
      <c r="M61" s="72">
        <f t="shared" si="7"/>
        <v>34352</v>
      </c>
      <c r="N61" s="64">
        <f>M61*(1+10%)</f>
        <v>37787.200000000004</v>
      </c>
    </row>
    <row r="62" spans="2:14" x14ac:dyDescent="0.35">
      <c r="B62" s="118"/>
      <c r="C62" s="68" t="s">
        <v>46</v>
      </c>
      <c r="D62" s="74" t="s">
        <v>87</v>
      </c>
      <c r="E62" s="70" t="s">
        <v>16</v>
      </c>
      <c r="F62" s="70">
        <v>4</v>
      </c>
      <c r="G62" s="71">
        <v>4</v>
      </c>
      <c r="H62" s="70" t="s">
        <v>50</v>
      </c>
      <c r="I62" s="72">
        <v>8588</v>
      </c>
      <c r="J62" s="72">
        <f t="shared" si="5"/>
        <v>137408</v>
      </c>
      <c r="K62" s="73">
        <v>0</v>
      </c>
      <c r="L62" s="72">
        <f t="shared" si="6"/>
        <v>34352</v>
      </c>
      <c r="M62" s="72">
        <f t="shared" si="7"/>
        <v>137408</v>
      </c>
      <c r="N62" s="64">
        <f>M62*(1+10%)</f>
        <v>151148.80000000002</v>
      </c>
    </row>
    <row r="63" spans="2:14" x14ac:dyDescent="0.35">
      <c r="B63" s="13" t="s">
        <v>61</v>
      </c>
      <c r="C63" s="16" t="s">
        <v>93</v>
      </c>
      <c r="D63" s="14" t="s">
        <v>20</v>
      </c>
      <c r="E63" s="9" t="s">
        <v>14</v>
      </c>
      <c r="F63" s="9">
        <v>15</v>
      </c>
      <c r="G63" s="10">
        <v>1</v>
      </c>
      <c r="H63" s="9" t="s">
        <v>61</v>
      </c>
      <c r="I63" s="58">
        <v>4120.32</v>
      </c>
      <c r="J63" s="58">
        <f t="shared" si="5"/>
        <v>61804.799999999996</v>
      </c>
      <c r="K63" s="59">
        <v>0</v>
      </c>
      <c r="L63" s="58">
        <f t="shared" si="6"/>
        <v>4120.32</v>
      </c>
      <c r="M63" s="58">
        <f t="shared" si="7"/>
        <v>61804.799999999996</v>
      </c>
      <c r="N63" s="38">
        <f>M63</f>
        <v>61804.799999999996</v>
      </c>
    </row>
    <row r="64" spans="2:14" ht="22.5" x14ac:dyDescent="0.35">
      <c r="F64" s="2">
        <f>SUM(F59:F63)</f>
        <v>57</v>
      </c>
      <c r="N64" s="76">
        <f>SUM(N59:N63)</f>
        <v>328963.55</v>
      </c>
    </row>
    <row r="66" spans="2:10" x14ac:dyDescent="0.35">
      <c r="B66" s="40" t="s">
        <v>57</v>
      </c>
      <c r="C66" s="41">
        <f>N64</f>
        <v>328963.55</v>
      </c>
      <c r="D66" s="39"/>
    </row>
    <row r="68" spans="2:10" hidden="1" x14ac:dyDescent="0.35">
      <c r="B68" s="2" t="s">
        <v>59</v>
      </c>
      <c r="C68" s="46">
        <v>0.85</v>
      </c>
    </row>
    <row r="69" spans="2:10" hidden="1" x14ac:dyDescent="0.35"/>
    <row r="70" spans="2:10" hidden="1" x14ac:dyDescent="0.35">
      <c r="B70" s="43" t="s">
        <v>60</v>
      </c>
      <c r="C70" s="44">
        <f>C66*(1-C68)</f>
        <v>49344.532500000008</v>
      </c>
    </row>
    <row r="71" spans="2:10" hidden="1" x14ac:dyDescent="0.35"/>
    <row r="72" spans="2:10" hidden="1" x14ac:dyDescent="0.35">
      <c r="B72" s="2" t="s">
        <v>62</v>
      </c>
      <c r="C72" s="42">
        <v>0.2</v>
      </c>
    </row>
    <row r="73" spans="2:10" hidden="1" x14ac:dyDescent="0.35"/>
    <row r="74" spans="2:10" ht="26.25" hidden="1" x14ac:dyDescent="0.4">
      <c r="B74" s="45" t="s">
        <v>63</v>
      </c>
      <c r="C74" s="47">
        <f>C70*(1-C72)</f>
        <v>39475.626000000011</v>
      </c>
    </row>
    <row r="76" spans="2:10" ht="21.75" thickBot="1" x14ac:dyDescent="0.4">
      <c r="B76" s="79" t="s">
        <v>128</v>
      </c>
    </row>
    <row r="77" spans="2:10" x14ac:dyDescent="0.35">
      <c r="B77" s="100" t="s">
        <v>101</v>
      </c>
      <c r="C77" s="101" t="s">
        <v>102</v>
      </c>
      <c r="D77" s="101" t="s">
        <v>103</v>
      </c>
      <c r="E77" s="101" t="s">
        <v>104</v>
      </c>
      <c r="F77" s="101" t="s">
        <v>105</v>
      </c>
      <c r="G77" s="101" t="s">
        <v>106</v>
      </c>
      <c r="H77" s="101" t="s">
        <v>107</v>
      </c>
      <c r="I77" s="101" t="s">
        <v>108</v>
      </c>
      <c r="J77" s="102" t="s">
        <v>109</v>
      </c>
    </row>
    <row r="78" spans="2:10" x14ac:dyDescent="0.35">
      <c r="B78" s="95"/>
      <c r="C78" s="96"/>
      <c r="D78" s="96"/>
      <c r="E78" s="96"/>
      <c r="F78" s="96"/>
      <c r="G78" s="96"/>
      <c r="H78" s="96"/>
      <c r="I78" s="96"/>
      <c r="J78" s="97"/>
    </row>
    <row r="79" spans="2:10" x14ac:dyDescent="0.35">
      <c r="B79" s="95" t="s">
        <v>110</v>
      </c>
      <c r="C79" s="96" t="s">
        <v>111</v>
      </c>
      <c r="D79" s="96" t="s">
        <v>29</v>
      </c>
      <c r="E79" s="96">
        <v>508.62419999999997</v>
      </c>
      <c r="F79" s="96" t="s">
        <v>112</v>
      </c>
      <c r="G79" s="103">
        <v>60</v>
      </c>
      <c r="H79" s="96">
        <v>0</v>
      </c>
      <c r="I79" s="96">
        <v>508.62419999999997</v>
      </c>
      <c r="J79" s="97">
        <f>E79*G79</f>
        <v>30517.451999999997</v>
      </c>
    </row>
    <row r="80" spans="2:10" x14ac:dyDescent="0.35">
      <c r="B80" s="95" t="s">
        <v>110</v>
      </c>
      <c r="C80" s="96" t="s">
        <v>111</v>
      </c>
      <c r="D80" s="96" t="s">
        <v>30</v>
      </c>
      <c r="E80" s="96">
        <v>190.73407499999999</v>
      </c>
      <c r="F80" s="96" t="s">
        <v>112</v>
      </c>
      <c r="G80" s="103">
        <v>60</v>
      </c>
      <c r="H80" s="96">
        <v>0</v>
      </c>
      <c r="I80" s="96">
        <v>190.73407499999999</v>
      </c>
      <c r="J80" s="97">
        <f t="shared" ref="J80:J82" si="8">E80*G80</f>
        <v>11444.0445</v>
      </c>
    </row>
    <row r="81" spans="2:10" x14ac:dyDescent="0.35">
      <c r="B81" s="95" t="s">
        <v>113</v>
      </c>
      <c r="C81" s="96" t="s">
        <v>111</v>
      </c>
      <c r="D81" s="96" t="s">
        <v>29</v>
      </c>
      <c r="E81" s="96">
        <v>1117.2766149900001</v>
      </c>
      <c r="F81" s="96" t="s">
        <v>112</v>
      </c>
      <c r="G81" s="103">
        <v>60</v>
      </c>
      <c r="H81" s="96">
        <v>0</v>
      </c>
      <c r="I81" s="96">
        <v>1117.2766149900001</v>
      </c>
      <c r="J81" s="97">
        <f t="shared" si="8"/>
        <v>67036.5968994</v>
      </c>
    </row>
    <row r="82" spans="2:10" x14ac:dyDescent="0.35">
      <c r="B82" s="95" t="s">
        <v>114</v>
      </c>
      <c r="C82" s="96" t="s">
        <v>111</v>
      </c>
      <c r="D82" s="96" t="s">
        <v>115</v>
      </c>
      <c r="E82" s="96">
        <v>355.31033400000001</v>
      </c>
      <c r="F82" s="96" t="s">
        <v>116</v>
      </c>
      <c r="G82" s="103">
        <v>30</v>
      </c>
      <c r="H82" s="96">
        <v>0</v>
      </c>
      <c r="I82" s="96">
        <v>355.31033400000001</v>
      </c>
      <c r="J82" s="97">
        <f t="shared" si="8"/>
        <v>10659.310020000001</v>
      </c>
    </row>
    <row r="83" spans="2:10" x14ac:dyDescent="0.35">
      <c r="B83" s="95"/>
      <c r="C83" s="96"/>
      <c r="D83" s="96"/>
      <c r="E83" s="96"/>
      <c r="F83" s="96"/>
      <c r="G83" s="103"/>
      <c r="H83" s="96"/>
      <c r="I83" s="96"/>
      <c r="J83" s="97"/>
    </row>
    <row r="84" spans="2:10" ht="21.75" thickBot="1" x14ac:dyDescent="0.4">
      <c r="B84" s="98"/>
      <c r="C84" s="99"/>
      <c r="D84" s="99"/>
      <c r="E84" s="99"/>
      <c r="F84" s="99"/>
      <c r="G84" s="99"/>
      <c r="H84" s="99"/>
      <c r="I84" s="99"/>
      <c r="J84" s="104">
        <f>SUM(J79:J82)</f>
        <v>119657.4034194</v>
      </c>
    </row>
    <row r="85" spans="2:10" ht="23.25" x14ac:dyDescent="0.35">
      <c r="B85" s="105"/>
      <c r="C85" s="105"/>
    </row>
    <row r="87" spans="2:10" x14ac:dyDescent="0.35">
      <c r="B87" s="85" t="s">
        <v>82</v>
      </c>
      <c r="C87" s="86">
        <f>C45+C66</f>
        <v>1754187.0336000002</v>
      </c>
    </row>
    <row r="88" spans="2:10" x14ac:dyDescent="0.35">
      <c r="B88" s="85" t="s">
        <v>118</v>
      </c>
      <c r="C88" s="86">
        <f>J84</f>
        <v>119657.4034194</v>
      </c>
    </row>
    <row r="89" spans="2:10" x14ac:dyDescent="0.35">
      <c r="B89" s="17"/>
      <c r="C89" s="18"/>
    </row>
    <row r="90" spans="2:10" ht="23.25" x14ac:dyDescent="0.35">
      <c r="B90" s="87" t="s">
        <v>119</v>
      </c>
      <c r="C90" s="88">
        <f>SUM(C87:C88)</f>
        <v>1873844.4370194003</v>
      </c>
    </row>
    <row r="96" spans="2:10" ht="23.25" x14ac:dyDescent="0.35">
      <c r="B96" s="105"/>
      <c r="C96" s="105"/>
    </row>
    <row r="97" spans="2:4" ht="26.25" x14ac:dyDescent="0.35">
      <c r="B97" s="107" t="s">
        <v>121</v>
      </c>
      <c r="C97" s="108">
        <f>C90</f>
        <v>1873844.4370194003</v>
      </c>
    </row>
    <row r="99" spans="2:4" x14ac:dyDescent="0.35">
      <c r="B99" s="2" t="s">
        <v>59</v>
      </c>
      <c r="C99" s="46">
        <v>0</v>
      </c>
    </row>
    <row r="100" spans="2:4" x14ac:dyDescent="0.35">
      <c r="B100" s="110"/>
      <c r="C100" s="110"/>
    </row>
    <row r="101" spans="2:4" ht="26.25" x14ac:dyDescent="0.4">
      <c r="B101" s="106" t="s">
        <v>99</v>
      </c>
      <c r="C101" s="109">
        <f>C97*(1-C99)</f>
        <v>1873844.4370194003</v>
      </c>
    </row>
    <row r="104" spans="2:4" x14ac:dyDescent="0.35">
      <c r="B104" s="111" t="s">
        <v>98</v>
      </c>
      <c r="C104" s="113">
        <v>45000</v>
      </c>
      <c r="D104" s="112" t="s">
        <v>122</v>
      </c>
    </row>
    <row r="106" spans="2:4" x14ac:dyDescent="0.35">
      <c r="B106" s="142" t="s">
        <v>129</v>
      </c>
    </row>
  </sheetData>
  <mergeCells count="9">
    <mergeCell ref="B60:B62"/>
    <mergeCell ref="B42:E42"/>
    <mergeCell ref="B7:O14"/>
    <mergeCell ref="B1:J1"/>
    <mergeCell ref="B23:B25"/>
    <mergeCell ref="B27:B28"/>
    <mergeCell ref="B29:B31"/>
    <mergeCell ref="B35:E35"/>
    <mergeCell ref="B37:B4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80</v>
      </c>
    </row>
    <row r="2" spans="2:15" x14ac:dyDescent="0.35">
      <c r="B2" s="53" t="s">
        <v>39</v>
      </c>
      <c r="H2"/>
    </row>
    <row r="3" spans="2:15" x14ac:dyDescent="0.35">
      <c r="B3" s="66" t="s">
        <v>83</v>
      </c>
    </row>
    <row r="4" spans="2:15" x14ac:dyDescent="0.35">
      <c r="B4" s="53" t="s">
        <v>77</v>
      </c>
      <c r="C4" s="1"/>
    </row>
    <row r="5" spans="2:15" ht="21.75" thickBot="1" x14ac:dyDescent="0.4">
      <c r="B5" s="53"/>
      <c r="C5" s="1"/>
    </row>
    <row r="6" spans="2:15" x14ac:dyDescent="0.35">
      <c r="B6" s="124" t="s">
        <v>79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/>
    </row>
    <row r="7" spans="2:15" x14ac:dyDescent="0.35"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</row>
    <row r="8" spans="2:15" x14ac:dyDescent="0.35"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2:15" x14ac:dyDescent="0.35"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</row>
    <row r="10" spans="2:15" x14ac:dyDescent="0.35"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</row>
    <row r="11" spans="2:15" x14ac:dyDescent="0.35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</row>
    <row r="12" spans="2:15" x14ac:dyDescent="0.35"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</row>
    <row r="13" spans="2:15" ht="21.75" thickBot="1" x14ac:dyDescent="0.4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</row>
    <row r="14" spans="2:15" ht="22.5" x14ac:dyDescent="0.3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2:15" x14ac:dyDescent="0.35">
      <c r="B15" s="79" t="s">
        <v>120</v>
      </c>
    </row>
    <row r="16" spans="2:15" s="3" customFormat="1" ht="42" x14ac:dyDescent="0.2">
      <c r="B16" s="49" t="s">
        <v>0</v>
      </c>
      <c r="C16" s="51" t="s">
        <v>1</v>
      </c>
      <c r="D16" s="51" t="s">
        <v>2</v>
      </c>
      <c r="E16" s="49" t="s">
        <v>68</v>
      </c>
      <c r="F16" s="54" t="s">
        <v>41</v>
      </c>
      <c r="G16" s="54" t="s">
        <v>3</v>
      </c>
      <c r="H16" s="54" t="s">
        <v>4</v>
      </c>
      <c r="I16" s="51" t="s">
        <v>42</v>
      </c>
      <c r="J16" s="51" t="s">
        <v>43</v>
      </c>
      <c r="K16" s="51" t="s">
        <v>5</v>
      </c>
      <c r="L16" s="51" t="s">
        <v>69</v>
      </c>
      <c r="M16" s="51" t="s">
        <v>70</v>
      </c>
      <c r="N16" s="49" t="s">
        <v>64</v>
      </c>
    </row>
    <row r="17" spans="2:14" s="4" customFormat="1" x14ac:dyDescent="0.2">
      <c r="B17" s="7" t="s">
        <v>71</v>
      </c>
      <c r="C17" s="138" t="s">
        <v>126</v>
      </c>
      <c r="D17" s="8" t="s">
        <v>72</v>
      </c>
      <c r="E17" s="9" t="s">
        <v>9</v>
      </c>
      <c r="F17" s="9">
        <v>20</v>
      </c>
      <c r="G17" s="10">
        <v>0.375</v>
      </c>
      <c r="H17" s="9" t="s">
        <v>65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55">
        <f>M17</f>
        <v>27455.850000000002</v>
      </c>
    </row>
    <row r="18" spans="2:14" s="4" customFormat="1" x14ac:dyDescent="0.2">
      <c r="B18" s="7" t="s">
        <v>73</v>
      </c>
      <c r="C18" s="139"/>
      <c r="D18" s="8" t="s">
        <v>72</v>
      </c>
      <c r="E18" s="9" t="s">
        <v>9</v>
      </c>
      <c r="F18" s="9">
        <v>20</v>
      </c>
      <c r="G18" s="10">
        <v>0.375</v>
      </c>
      <c r="H18" s="9" t="s">
        <v>61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55">
        <f>M18</f>
        <v>30902.399999999998</v>
      </c>
    </row>
    <row r="19" spans="2:14" s="4" customFormat="1" x14ac:dyDescent="0.2">
      <c r="B19" s="7" t="s">
        <v>125</v>
      </c>
      <c r="C19" s="139"/>
      <c r="D19" s="52" t="s">
        <v>12</v>
      </c>
      <c r="E19" s="37" t="s">
        <v>9</v>
      </c>
      <c r="F19" s="37">
        <v>6</v>
      </c>
      <c r="G19" s="50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63">
        <f t="shared" si="0"/>
        <v>0</v>
      </c>
      <c r="L19" s="38">
        <f t="shared" si="1"/>
        <v>2576</v>
      </c>
      <c r="M19" s="38">
        <f t="shared" si="2"/>
        <v>15456</v>
      </c>
      <c r="N19" s="114">
        <f>M19*1.1</f>
        <v>17001.600000000002</v>
      </c>
    </row>
    <row r="20" spans="2:14" s="4" customFormat="1" x14ac:dyDescent="0.2">
      <c r="B20" s="7" t="s">
        <v>125</v>
      </c>
      <c r="C20" s="139"/>
      <c r="D20" s="52" t="s">
        <v>58</v>
      </c>
      <c r="E20" s="37" t="s">
        <v>14</v>
      </c>
      <c r="F20" s="115">
        <v>6</v>
      </c>
      <c r="G20" s="50">
        <v>1</v>
      </c>
      <c r="H20" s="37" t="s">
        <v>50</v>
      </c>
      <c r="I20" s="38">
        <v>17176</v>
      </c>
      <c r="J20" s="38">
        <f>F20*G20*I20</f>
        <v>103056</v>
      </c>
      <c r="K20" s="63">
        <f t="shared" si="0"/>
        <v>0</v>
      </c>
      <c r="L20" s="38">
        <f t="shared" si="1"/>
        <v>17176</v>
      </c>
      <c r="M20" s="38">
        <f t="shared" si="2"/>
        <v>103056</v>
      </c>
      <c r="N20" s="114">
        <f>M20*1.1</f>
        <v>113361.60000000001</v>
      </c>
    </row>
    <row r="21" spans="2:14" s="4" customFormat="1" x14ac:dyDescent="0.2">
      <c r="B21" s="7" t="s">
        <v>125</v>
      </c>
      <c r="C21" s="140"/>
      <c r="D21" s="52" t="s">
        <v>67</v>
      </c>
      <c r="E21" s="37" t="s">
        <v>14</v>
      </c>
      <c r="F21" s="37">
        <v>6</v>
      </c>
      <c r="G21" s="50">
        <v>1</v>
      </c>
      <c r="H21" s="37" t="s">
        <v>50</v>
      </c>
      <c r="I21" s="38">
        <v>8588</v>
      </c>
      <c r="J21" s="38">
        <f t="shared" si="3"/>
        <v>51528</v>
      </c>
      <c r="K21" s="63">
        <f t="shared" si="0"/>
        <v>0</v>
      </c>
      <c r="L21" s="38">
        <f t="shared" si="1"/>
        <v>8588</v>
      </c>
      <c r="M21" s="38">
        <f t="shared" si="2"/>
        <v>51528</v>
      </c>
      <c r="N21" s="114">
        <f>M21*1.1</f>
        <v>56680.800000000003</v>
      </c>
    </row>
    <row r="22" spans="2:14" s="4" customFormat="1" hidden="1" x14ac:dyDescent="0.2">
      <c r="B22" s="9" t="s">
        <v>74</v>
      </c>
      <c r="C22" s="7" t="s">
        <v>75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65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55">
        <f>M22</f>
        <v>0</v>
      </c>
    </row>
    <row r="23" spans="2:14" s="4" customFormat="1" hidden="1" x14ac:dyDescent="0.2">
      <c r="B23" s="9" t="s">
        <v>76</v>
      </c>
      <c r="C23" s="7" t="s">
        <v>75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61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55">
        <f>M23</f>
        <v>0</v>
      </c>
    </row>
    <row r="24" spans="2:14" s="33" customFormat="1" ht="22.5" x14ac:dyDescent="0.2">
      <c r="B24" s="116" t="s">
        <v>28</v>
      </c>
      <c r="C24" s="116"/>
      <c r="D24" s="116"/>
      <c r="E24" s="116"/>
      <c r="F24" s="28">
        <f>SUM(F16:F23)</f>
        <v>58</v>
      </c>
      <c r="G24" s="141"/>
      <c r="H24" s="141"/>
      <c r="I24" s="28" t="s">
        <v>28</v>
      </c>
      <c r="J24" s="56">
        <f>SUM(J16:J23)</f>
        <v>228398.25</v>
      </c>
      <c r="K24" s="57"/>
      <c r="L24" s="11">
        <f t="shared" si="1"/>
        <v>3937.9008620689656</v>
      </c>
      <c r="M24" s="11">
        <f t="shared" si="2"/>
        <v>228398.25</v>
      </c>
      <c r="N24" s="61">
        <f>SUM(N17:N23)</f>
        <v>245402.25</v>
      </c>
    </row>
    <row r="25" spans="2:14" s="33" customFormat="1" x14ac:dyDescent="0.2">
      <c r="B25" s="1"/>
      <c r="C25" s="1"/>
      <c r="D25" s="1"/>
      <c r="E25" s="1"/>
      <c r="F25" s="90"/>
      <c r="G25" s="91"/>
      <c r="H25" s="91"/>
      <c r="I25" s="90"/>
      <c r="J25" s="92"/>
      <c r="K25" s="93"/>
      <c r="L25" s="22"/>
      <c r="M25" s="22"/>
      <c r="N25" s="4"/>
    </row>
    <row r="26" spans="2:14" s="4" customFormat="1" x14ac:dyDescent="0.2">
      <c r="B26" s="79" t="s">
        <v>120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9" t="s">
        <v>101</v>
      </c>
      <c r="C27" s="80" t="s">
        <v>102</v>
      </c>
      <c r="D27" s="83" t="s">
        <v>103</v>
      </c>
      <c r="E27" s="81" t="s">
        <v>104</v>
      </c>
      <c r="F27" s="81" t="s">
        <v>105</v>
      </c>
      <c r="G27" s="82" t="s">
        <v>106</v>
      </c>
      <c r="H27" s="81" t="s">
        <v>107</v>
      </c>
      <c r="I27" s="84" t="s">
        <v>108</v>
      </c>
      <c r="J27" s="84" t="s">
        <v>109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110</v>
      </c>
      <c r="C29" s="11" t="s">
        <v>111</v>
      </c>
      <c r="D29" s="11" t="s">
        <v>29</v>
      </c>
      <c r="E29" s="11">
        <v>508.62419999999997</v>
      </c>
      <c r="F29" s="11" t="s">
        <v>112</v>
      </c>
      <c r="G29" s="94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110</v>
      </c>
      <c r="C30" s="11" t="s">
        <v>111</v>
      </c>
      <c r="D30" s="11" t="s">
        <v>30</v>
      </c>
      <c r="E30" s="11">
        <v>190.73407499999999</v>
      </c>
      <c r="F30" s="11" t="s">
        <v>112</v>
      </c>
      <c r="G30" s="94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113</v>
      </c>
      <c r="C31" s="11" t="s">
        <v>111</v>
      </c>
      <c r="D31" s="11" t="s">
        <v>29</v>
      </c>
      <c r="E31" s="11">
        <v>1117.2766149900001</v>
      </c>
      <c r="F31" s="11" t="s">
        <v>112</v>
      </c>
      <c r="G31" s="94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114</v>
      </c>
      <c r="C32" s="11" t="s">
        <v>111</v>
      </c>
      <c r="D32" s="11" t="s">
        <v>115</v>
      </c>
      <c r="E32" s="11">
        <v>355.31033400000001</v>
      </c>
      <c r="F32" s="11" t="s">
        <v>116</v>
      </c>
      <c r="G32" s="94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6" t="s">
        <v>28</v>
      </c>
      <c r="C33" s="116"/>
      <c r="D33" s="116"/>
      <c r="E33" s="116"/>
      <c r="F33" s="28"/>
      <c r="G33" s="28">
        <f>SUM(G25:G32)</f>
        <v>54</v>
      </c>
      <c r="H33" s="20"/>
      <c r="I33" s="22"/>
      <c r="J33" s="89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5" t="s">
        <v>82</v>
      </c>
      <c r="C35" s="86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5" t="s">
        <v>118</v>
      </c>
      <c r="C36" s="86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7" t="s">
        <v>119</v>
      </c>
      <c r="C38" s="88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8"/>
    </row>
    <row r="42" spans="2:13" x14ac:dyDescent="0.35">
      <c r="B42" s="40" t="s">
        <v>82</v>
      </c>
      <c r="C42" s="41">
        <f>N24*(1+3%)</f>
        <v>252764.3175</v>
      </c>
      <c r="D42" s="62" t="s">
        <v>117</v>
      </c>
    </row>
    <row r="44" spans="2:13" x14ac:dyDescent="0.35">
      <c r="B44" s="2" t="s">
        <v>59</v>
      </c>
      <c r="C44" s="42">
        <v>0.85</v>
      </c>
    </row>
    <row r="46" spans="2:13" x14ac:dyDescent="0.35">
      <c r="B46" s="43" t="s">
        <v>60</v>
      </c>
      <c r="C46" s="44">
        <v>0</v>
      </c>
    </row>
    <row r="48" spans="2:13" x14ac:dyDescent="0.35">
      <c r="B48" s="2" t="s">
        <v>62</v>
      </c>
      <c r="C48" s="42">
        <v>0.2</v>
      </c>
    </row>
    <row r="50" spans="2:3" ht="26.25" x14ac:dyDescent="0.4">
      <c r="B50" s="45" t="s">
        <v>78</v>
      </c>
      <c r="C50" s="47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80</v>
      </c>
    </row>
    <row r="2" spans="2:15" x14ac:dyDescent="0.35">
      <c r="B2" s="53" t="s">
        <v>39</v>
      </c>
      <c r="H2"/>
    </row>
    <row r="3" spans="2:15" x14ac:dyDescent="0.35">
      <c r="B3" s="66" t="s">
        <v>83</v>
      </c>
    </row>
    <row r="4" spans="2:15" x14ac:dyDescent="0.35">
      <c r="B4" s="53" t="s">
        <v>77</v>
      </c>
      <c r="C4" s="1"/>
    </row>
    <row r="5" spans="2:15" ht="21.75" thickBot="1" x14ac:dyDescent="0.4">
      <c r="B5" s="53"/>
      <c r="C5" s="1"/>
    </row>
    <row r="6" spans="2:15" x14ac:dyDescent="0.35">
      <c r="B6" s="124" t="s">
        <v>79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/>
    </row>
    <row r="7" spans="2:15" x14ac:dyDescent="0.35"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</row>
    <row r="8" spans="2:15" x14ac:dyDescent="0.35"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2:15" x14ac:dyDescent="0.35"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</row>
    <row r="10" spans="2:15" x14ac:dyDescent="0.35"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</row>
    <row r="11" spans="2:15" x14ac:dyDescent="0.35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</row>
    <row r="12" spans="2:15" x14ac:dyDescent="0.35"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</row>
    <row r="13" spans="2:15" ht="21.75" thickBot="1" x14ac:dyDescent="0.4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</row>
    <row r="14" spans="2:15" ht="22.5" x14ac:dyDescent="0.3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2:15" x14ac:dyDescent="0.35">
      <c r="B15" s="79" t="s">
        <v>120</v>
      </c>
    </row>
    <row r="16" spans="2:15" s="3" customFormat="1" ht="42" x14ac:dyDescent="0.2">
      <c r="B16" s="49" t="s">
        <v>0</v>
      </c>
      <c r="C16" s="51" t="s">
        <v>1</v>
      </c>
      <c r="D16" s="51" t="s">
        <v>2</v>
      </c>
      <c r="E16" s="49" t="s">
        <v>68</v>
      </c>
      <c r="F16" s="54" t="s">
        <v>41</v>
      </c>
      <c r="G16" s="54" t="s">
        <v>3</v>
      </c>
      <c r="H16" s="54" t="s">
        <v>4</v>
      </c>
      <c r="I16" s="51" t="s">
        <v>42</v>
      </c>
      <c r="J16" s="51" t="s">
        <v>43</v>
      </c>
      <c r="K16" s="51" t="s">
        <v>5</v>
      </c>
      <c r="L16" s="51" t="s">
        <v>69</v>
      </c>
      <c r="M16" s="51" t="s">
        <v>70</v>
      </c>
      <c r="N16" s="49" t="s">
        <v>64</v>
      </c>
    </row>
    <row r="17" spans="2:14" s="4" customFormat="1" x14ac:dyDescent="0.2">
      <c r="B17" s="7" t="s">
        <v>71</v>
      </c>
      <c r="C17" s="138" t="s">
        <v>123</v>
      </c>
      <c r="D17" s="8" t="s">
        <v>72</v>
      </c>
      <c r="E17" s="9" t="s">
        <v>9</v>
      </c>
      <c r="F17" s="9">
        <v>50</v>
      </c>
      <c r="G17" s="10">
        <v>0.375</v>
      </c>
      <c r="H17" s="9" t="s">
        <v>65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55">
        <f>M17</f>
        <v>68639.625</v>
      </c>
    </row>
    <row r="18" spans="2:14" s="4" customFormat="1" x14ac:dyDescent="0.2">
      <c r="B18" s="7" t="s">
        <v>73</v>
      </c>
      <c r="C18" s="139"/>
      <c r="D18" s="8" t="s">
        <v>72</v>
      </c>
      <c r="E18" s="9" t="s">
        <v>9</v>
      </c>
      <c r="F18" s="9">
        <v>50</v>
      </c>
      <c r="G18" s="10">
        <v>0.375</v>
      </c>
      <c r="H18" s="9" t="s">
        <v>61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55">
        <f>M18</f>
        <v>77256</v>
      </c>
    </row>
    <row r="19" spans="2:14" s="4" customFormat="1" x14ac:dyDescent="0.2">
      <c r="B19" s="7" t="s">
        <v>124</v>
      </c>
      <c r="C19" s="139"/>
      <c r="D19" s="52" t="s">
        <v>12</v>
      </c>
      <c r="E19" s="37" t="s">
        <v>9</v>
      </c>
      <c r="F19" s="37">
        <v>12</v>
      </c>
      <c r="G19" s="50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63">
        <f t="shared" si="0"/>
        <v>0</v>
      </c>
      <c r="L19" s="38">
        <f t="shared" si="1"/>
        <v>2576</v>
      </c>
      <c r="M19" s="38">
        <f t="shared" si="2"/>
        <v>30912</v>
      </c>
      <c r="N19" s="114">
        <f>M19*1.1</f>
        <v>34003.200000000004</v>
      </c>
    </row>
    <row r="20" spans="2:14" s="4" customFormat="1" x14ac:dyDescent="0.2">
      <c r="B20" s="7" t="s">
        <v>124</v>
      </c>
      <c r="C20" s="139"/>
      <c r="D20" s="52" t="s">
        <v>58</v>
      </c>
      <c r="E20" s="37" t="s">
        <v>14</v>
      </c>
      <c r="F20" s="115">
        <v>12</v>
      </c>
      <c r="G20" s="50">
        <v>1</v>
      </c>
      <c r="H20" s="37" t="s">
        <v>50</v>
      </c>
      <c r="I20" s="38">
        <v>17176</v>
      </c>
      <c r="J20" s="38">
        <f>F20*G20*I20</f>
        <v>206112</v>
      </c>
      <c r="K20" s="63">
        <f t="shared" si="0"/>
        <v>0</v>
      </c>
      <c r="L20" s="38">
        <f t="shared" si="1"/>
        <v>17176</v>
      </c>
      <c r="M20" s="38">
        <f t="shared" si="2"/>
        <v>206112</v>
      </c>
      <c r="N20" s="114">
        <f>M20*1.1</f>
        <v>226723.20000000001</v>
      </c>
    </row>
    <row r="21" spans="2:14" s="4" customFormat="1" x14ac:dyDescent="0.2">
      <c r="B21" s="7" t="s">
        <v>124</v>
      </c>
      <c r="C21" s="140"/>
      <c r="D21" s="52" t="s">
        <v>67</v>
      </c>
      <c r="E21" s="37" t="s">
        <v>14</v>
      </c>
      <c r="F21" s="37">
        <v>12</v>
      </c>
      <c r="G21" s="50">
        <v>1</v>
      </c>
      <c r="H21" s="37" t="s">
        <v>50</v>
      </c>
      <c r="I21" s="38">
        <v>8588</v>
      </c>
      <c r="J21" s="38">
        <f t="shared" si="3"/>
        <v>103056</v>
      </c>
      <c r="K21" s="63">
        <f t="shared" si="0"/>
        <v>0</v>
      </c>
      <c r="L21" s="38">
        <f t="shared" si="1"/>
        <v>8588</v>
      </c>
      <c r="M21" s="38">
        <f t="shared" si="2"/>
        <v>103056</v>
      </c>
      <c r="N21" s="114">
        <f>M21*1.1</f>
        <v>113361.60000000001</v>
      </c>
    </row>
    <row r="22" spans="2:14" s="4" customFormat="1" x14ac:dyDescent="0.2">
      <c r="B22" s="9" t="s">
        <v>74</v>
      </c>
      <c r="C22" s="7" t="s">
        <v>75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65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55">
        <f>M22</f>
        <v>73215.600000000006</v>
      </c>
    </row>
    <row r="23" spans="2:14" s="4" customFormat="1" x14ac:dyDescent="0.2">
      <c r="B23" s="9" t="s">
        <v>76</v>
      </c>
      <c r="C23" s="7" t="s">
        <v>75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61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55">
        <f>M23</f>
        <v>82406.399999999994</v>
      </c>
    </row>
    <row r="24" spans="2:14" s="33" customFormat="1" ht="22.5" x14ac:dyDescent="0.2">
      <c r="B24" s="116" t="s">
        <v>28</v>
      </c>
      <c r="C24" s="116"/>
      <c r="D24" s="116"/>
      <c r="E24" s="116"/>
      <c r="F24" s="28">
        <f>SUM(F16:F23)</f>
        <v>176</v>
      </c>
      <c r="G24" s="141"/>
      <c r="H24" s="141"/>
      <c r="I24" s="28" t="s">
        <v>28</v>
      </c>
      <c r="J24" s="56">
        <f>SUM(J16:J23)</f>
        <v>641597.625</v>
      </c>
      <c r="K24" s="57"/>
      <c r="L24" s="11">
        <f t="shared" si="1"/>
        <v>3645.4410511363635</v>
      </c>
      <c r="M24" s="11">
        <f t="shared" si="2"/>
        <v>641597.625</v>
      </c>
      <c r="N24" s="61">
        <f>SUM(N17:N23)</f>
        <v>675605.625</v>
      </c>
    </row>
    <row r="25" spans="2:14" s="33" customFormat="1" x14ac:dyDescent="0.2">
      <c r="B25" s="1"/>
      <c r="C25" s="1"/>
      <c r="D25" s="1"/>
      <c r="E25" s="1"/>
      <c r="F25" s="90"/>
      <c r="G25" s="91"/>
      <c r="H25" s="91"/>
      <c r="I25" s="90"/>
      <c r="J25" s="92"/>
      <c r="K25" s="93"/>
      <c r="L25" s="22"/>
      <c r="M25" s="22"/>
      <c r="N25" s="4"/>
    </row>
    <row r="26" spans="2:14" s="4" customFormat="1" x14ac:dyDescent="0.2">
      <c r="B26" s="79" t="s">
        <v>120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9" t="s">
        <v>101</v>
      </c>
      <c r="C27" s="80" t="s">
        <v>102</v>
      </c>
      <c r="D27" s="83" t="s">
        <v>103</v>
      </c>
      <c r="E27" s="81" t="s">
        <v>104</v>
      </c>
      <c r="F27" s="81" t="s">
        <v>105</v>
      </c>
      <c r="G27" s="82" t="s">
        <v>106</v>
      </c>
      <c r="H27" s="81" t="s">
        <v>107</v>
      </c>
      <c r="I27" s="84" t="s">
        <v>108</v>
      </c>
      <c r="J27" s="84" t="s">
        <v>109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110</v>
      </c>
      <c r="C29" s="11" t="s">
        <v>111</v>
      </c>
      <c r="D29" s="11" t="s">
        <v>29</v>
      </c>
      <c r="E29" s="11">
        <v>508.62419999999997</v>
      </c>
      <c r="F29" s="11" t="s">
        <v>112</v>
      </c>
      <c r="G29" s="94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110</v>
      </c>
      <c r="C30" s="11" t="s">
        <v>111</v>
      </c>
      <c r="D30" s="11" t="s">
        <v>30</v>
      </c>
      <c r="E30" s="11">
        <v>190.73407499999999</v>
      </c>
      <c r="F30" s="11" t="s">
        <v>112</v>
      </c>
      <c r="G30" s="94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113</v>
      </c>
      <c r="C31" s="11" t="s">
        <v>111</v>
      </c>
      <c r="D31" s="11" t="s">
        <v>29</v>
      </c>
      <c r="E31" s="11">
        <v>1117.2766149900001</v>
      </c>
      <c r="F31" s="11" t="s">
        <v>112</v>
      </c>
      <c r="G31" s="94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114</v>
      </c>
      <c r="C32" s="11" t="s">
        <v>111</v>
      </c>
      <c r="D32" s="11" t="s">
        <v>115</v>
      </c>
      <c r="E32" s="11">
        <v>355.31033400000001</v>
      </c>
      <c r="F32" s="11" t="s">
        <v>116</v>
      </c>
      <c r="G32" s="94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6" t="s">
        <v>28</v>
      </c>
      <c r="C33" s="116"/>
      <c r="D33" s="116"/>
      <c r="E33" s="116"/>
      <c r="F33" s="28"/>
      <c r="G33" s="28">
        <f>SUM(G25:G32)</f>
        <v>54</v>
      </c>
      <c r="H33" s="20"/>
      <c r="I33" s="22"/>
      <c r="J33" s="89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5" t="s">
        <v>82</v>
      </c>
      <c r="C35" s="86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5" t="s">
        <v>118</v>
      </c>
      <c r="C36" s="86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7" t="s">
        <v>119</v>
      </c>
      <c r="C38" s="88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8"/>
    </row>
    <row r="42" spans="2:13" x14ac:dyDescent="0.35">
      <c r="B42" s="40" t="s">
        <v>82</v>
      </c>
      <c r="C42" s="41">
        <f>N24*(1+3%)</f>
        <v>695873.79375000007</v>
      </c>
      <c r="D42" s="62" t="s">
        <v>117</v>
      </c>
    </row>
    <row r="44" spans="2:13" x14ac:dyDescent="0.35">
      <c r="B44" s="2" t="s">
        <v>59</v>
      </c>
      <c r="C44" s="42">
        <v>0.85</v>
      </c>
    </row>
    <row r="46" spans="2:13" x14ac:dyDescent="0.35">
      <c r="B46" s="43" t="s">
        <v>60</v>
      </c>
      <c r="C46" s="44">
        <f>C42*(1-C44)</f>
        <v>104381.06906250003</v>
      </c>
    </row>
    <row r="48" spans="2:13" x14ac:dyDescent="0.35">
      <c r="B48" s="2" t="s">
        <v>62</v>
      </c>
      <c r="C48" s="42">
        <v>0.2</v>
      </c>
    </row>
    <row r="50" spans="2:3" ht="26.25" x14ac:dyDescent="0.4">
      <c r="B50" s="45" t="s">
        <v>78</v>
      </c>
      <c r="C50" s="47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SÃO JOÃO 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2025-10-31T13:13:24Z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